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<sst xmlns="http://schemas.openxmlformats.org/spreadsheetml/2006/main" count="171" uniqueCount="123">
  <si>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</si>
  <si>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</si>
  <si>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</si>
  <si>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</si>
  <si>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</si>
  <si>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</si>
  <si>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</si>
  <si>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</si>
  <si>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</si>
  <si>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</si>
  <si>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</si>
  <si>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</si>
  <si>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</si>
  <si>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</si>
  <si>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</si>
  <si>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</si>
  <si>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</si>
  <si>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</si>
  <si>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</si>
  <si>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</si>
  <si>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</si>
  <si>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</si>
  <si>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</si>
  <si>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</si>
  <si>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</si>
  <si>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</si>
  <si>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</si>
  <si>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</si>
  <si>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</si>
  <si>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</si>
  <si>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</si>
  <si>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</si>
  <si>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</si>
  <si>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</si>
  <si>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</si>
  <si>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</si>
  <si>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</si>
  <si>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</si>
  <si>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</si>
  <si>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</si>
  <si>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</si>
  <si>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</si>
  <si>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</si>
  <si>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</si>
  <si>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</si>
  <si>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</si>
  <si>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</si>
  <si>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</si>
  <si>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</si>
  <si>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</si>
  <si>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</si>
  <si>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</si>
  <si>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</si>
  <si>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</si>
  <si>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</si>
  <si>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</si>
  <si>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</si>
  <si>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</si>
  <si>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</si>
  <si>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</si>
  <si>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</si>
  <si>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</si>
  <si>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</si>
  <si>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</si>
  <si>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</si>
  <si>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</si>
  <si>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</si>
  <si>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</si>
  <si>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</si>
  <si>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</si>
  <si>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</si>
  <si>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</si>
  <si>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</si>
  <si>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</si>
  <si>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</si>
  <si>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</si>
  <si>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</si>
  <si>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</si>
  <si>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</si>
  <si>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</si>
  <si>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</si>
  <si>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</si>
  <si>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</si>
  <si>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</si>
  <si>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</si>
  <si>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</si>
  <si>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</si>
  <si>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</si>
  <si>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</si>
  <si>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</si>
  <si>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</si>
  <si>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</si>
  <si>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</si>
  <si>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</si>
  <si>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</si>
  <si>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</si>
  <si>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</si>
  <si>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</si>
  <si>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</si>
  <si>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</si>
  <si>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</si>
  <si>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</si>
  <si>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</si>
  <si>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</si>
  <si>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</si>
  <si>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</si>
  <si>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</si>
  <si>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</si>
  <si>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</si>
  <si>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</si>
  <si>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</si>
  <si>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</si>
  <si>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</si>
  <si>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</si>
  <si>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</si>
  <si>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</si>
  <si>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</si>
  <si>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</si>
  <si>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</si>
  <si>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</si>
  <si>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</si>
  <si>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</si>
  <si>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30.12.2015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</si>
</sst>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34875376"/>
        <c:axId val="45442929"/>
      </c:bar3D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3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6333178"/>
        <c:axId val="56998603"/>
      </c:bar3D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43225380"/>
        <c:axId val="53484101"/>
      </c:bar3D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11594862"/>
        <c:axId val="37244895"/>
      </c:bar3D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66768600"/>
        <c:axId val="64046489"/>
      </c:bar3D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46489"/>
        <c:crosses val="autoZero"/>
        <c:auto val="1"/>
        <c:lblOffset val="100"/>
        <c:tickLblSkip val="2"/>
        <c:noMultiLvlLbl val="0"/>
      </c:catAx>
      <c:valAx>
        <c:axId val="64046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39547490"/>
        <c:axId val="20383091"/>
      </c:bar3D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83091"/>
        <c:crosses val="autoZero"/>
        <c:auto val="1"/>
        <c:lblOffset val="100"/>
        <c:tickLblSkip val="1"/>
        <c:noMultiLvlLbl val="0"/>
      </c:catAx>
      <c:valAx>
        <c:axId val="2038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49230092"/>
        <c:axId val="40417645"/>
      </c:bar3D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28214486"/>
        <c:axId val="52603783"/>
      </c:bar3D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3672000"/>
        <c:axId val="33048001"/>
      </c:bar3D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C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5" sqref="D9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336144.8+1363.8+2002.1+1+23261.5+164+251.8+14.1+30+1700+870.7-870.7+186+20+923.5</f>
        <v>366062.5999999999</v>
      </c>
      <c r="D6" s="54">
        <f>312902.8+11321.8+863+13.4+2286.8+8.9+8.6+2858.5+2380+20468.4+3605.3-211.2+2762.6+185.2+4.7</f>
        <v>359458.8</v>
      </c>
      <c r="E6" s="3">
        <f>D6/D149*100</f>
        <v>37.18164133480379</v>
      </c>
      <c r="F6" s="3" t="e">
        <f>D6/B6*100</f>
        <v>#DIV/0!</v>
      </c>
      <c r="G6" s="3">
        <f aca="true" t="shared" si="0" ref="G6:G43">D6/C6*100</f>
        <v>98.195991614549</v>
      </c>
      <c r="H6" s="3">
        <f>B6-D6</f>
        <v>-359458.8</v>
      </c>
      <c r="I6" s="3">
        <f aca="true" t="shared" si="1" ref="I6:I43">C6-D6</f>
        <v>6603.79999999993</v>
      </c>
    </row>
    <row r="7" spans="1:9" s="44" customFormat="1" ht="18.75">
      <c r="A7" s="116" t="s">
        <v>105</v>
      </c>
      <c r="B7" s="109"/>
      <c r="C7" s="106">
        <f>173936.4+6491.1+870.7+923.5</f>
        <v>182221.7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+916.5+944.5+14.1+0.4+6812.3+288.2+202.7+1983.5+2183.3+10688.4+1282.1-206.4+728.7+25.5+0.5</f>
        <v>180026.0000000001</v>
      </c>
      <c r="E7" s="107">
        <f>D7/D6*100</f>
        <v>50.082512933332026</v>
      </c>
      <c r="F7" s="107" t="e">
        <f>D7/B7*100</f>
        <v>#DIV/0!</v>
      </c>
      <c r="G7" s="107">
        <f>D7/C7*100</f>
        <v>98.79503922968564</v>
      </c>
      <c r="H7" s="107">
        <f>B7-D7</f>
        <v>-180026.0000000001</v>
      </c>
      <c r="I7" s="107">
        <f t="shared" si="1"/>
        <v>2195.6999999999243</v>
      </c>
    </row>
    <row r="8" spans="1:9" ht="18">
      <c r="A8" s="29" t="s">
        <v>3</v>
      </c>
      <c r="B8" s="49"/>
      <c r="C8" s="50">
        <f>251964.7+23254.2+21.4+203.6-151.3+7.2+1982.1-870.7</f>
        <v>276411.2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+14.2+9797.8+20204-211.2</f>
        <v>275467.39999999997</v>
      </c>
      <c r="E8" s="1">
        <f>D8/D6*100</f>
        <v>76.633928561493</v>
      </c>
      <c r="F8" s="1" t="e">
        <f>D8/B8*100</f>
        <v>#DIV/0!</v>
      </c>
      <c r="G8" s="1">
        <f t="shared" si="0"/>
        <v>99.65855218601848</v>
      </c>
      <c r="H8" s="1">
        <f>B8-D8</f>
        <v>-275467.39999999997</v>
      </c>
      <c r="I8" s="1">
        <f t="shared" si="1"/>
        <v>943.8000000000466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0.3+0.2+0.7+0.8+2+0.3+3.5+1.2+0.3+0.4+1.4+0.8+0.2+2.9+0.6+1.3+0.5+0.8+1.6+2.2+0.2+4.7+0.4+3.3+1.4+0.2+1.5-0.1+1.2+4.2+0.4+0.5+2.7+0.3+0.5</f>
        <v>43.400000000000006</v>
      </c>
      <c r="E9" s="12">
        <f>D9/D6*100</f>
        <v>0.012073706360784604</v>
      </c>
      <c r="F9" s="134" t="e">
        <f>D9/B9*100</f>
        <v>#DIV/0!</v>
      </c>
      <c r="G9" s="1">
        <f t="shared" si="0"/>
        <v>96.01769911504425</v>
      </c>
      <c r="H9" s="1">
        <f aca="true" t="shared" si="2" ref="H9:H43">B9-D9</f>
        <v>-43.400000000000006</v>
      </c>
      <c r="I9" s="1">
        <f t="shared" si="1"/>
        <v>1.7999999999999972</v>
      </c>
    </row>
    <row r="10" spans="1:9" ht="18">
      <c r="A10" s="29" t="s">
        <v>1</v>
      </c>
      <c r="B10" s="49"/>
      <c r="C10" s="50">
        <f>21498.1+611.5-31.9-24.6</f>
        <v>22053.1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+116+416+124.2+324.4+79.5+17.3+42.6+83.3+118.2+4.2+113+208.4+324.5+35.6+422.4+943.8+78.5</f>
        <v>20392</v>
      </c>
      <c r="E10" s="1">
        <f>D10/D6*100</f>
        <v>5.672972813574184</v>
      </c>
      <c r="F10" s="1" t="e">
        <f aca="true" t="shared" si="3" ref="F10:F41">D10/B10*100</f>
        <v>#DIV/0!</v>
      </c>
      <c r="G10" s="1">
        <f t="shared" si="0"/>
        <v>92.46772562587573</v>
      </c>
      <c r="H10" s="1">
        <f t="shared" si="2"/>
        <v>-20392</v>
      </c>
      <c r="I10" s="1">
        <f t="shared" si="1"/>
        <v>1661.0999999999985</v>
      </c>
    </row>
    <row r="11" spans="1:9" ht="18">
      <c r="A11" s="29" t="s">
        <v>0</v>
      </c>
      <c r="B11" s="49"/>
      <c r="C11" s="50">
        <f>59404.7+2001.2+43.8-1086.8</f>
        <v>60362.899999999994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+1759+722.5+1.6+1.5+847.6+400.6+1975.7+8.6+2511.6+1919.9+228.8+3054.8+1628.4+27</f>
        <v>57750.10000000002</v>
      </c>
      <c r="E11" s="1">
        <f>D11/D6*100</f>
        <v>16.065846767418137</v>
      </c>
      <c r="F11" s="1" t="e">
        <f t="shared" si="3"/>
        <v>#DIV/0!</v>
      </c>
      <c r="G11" s="1">
        <f t="shared" si="0"/>
        <v>95.67151346273958</v>
      </c>
      <c r="H11" s="1">
        <f t="shared" si="2"/>
        <v>-57750.10000000002</v>
      </c>
      <c r="I11" s="1">
        <f t="shared" si="1"/>
        <v>2612.799999999974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3.8+3.8+12.7+7.4+5+16.3+3.8+110.9+3.8+1.2+5.4+9.9+1.2+1.2+9.1+1.2-0.1+1.2+16.3+0.3+7.6+3.7+0.1+9.8+1.2+19.9</f>
        <v>256.69999999999993</v>
      </c>
      <c r="E12" s="1">
        <f>D12/D6*100</f>
        <v>0.07141291296805084</v>
      </c>
      <c r="F12" s="1" t="e">
        <f t="shared" si="3"/>
        <v>#DIV/0!</v>
      </c>
      <c r="G12" s="1">
        <f t="shared" si="0"/>
        <v>93.44739716053874</v>
      </c>
      <c r="H12" s="1">
        <f t="shared" si="2"/>
        <v>-256.69999999999993</v>
      </c>
      <c r="I12" s="1">
        <f t="shared" si="1"/>
        <v>18.000000000000057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6915.4999999999245</v>
      </c>
      <c r="D13" s="50">
        <f>D6-D8-D9-D10-D11-D12</f>
        <v>5549.200000000009</v>
      </c>
      <c r="E13" s="1">
        <f>D13/D6*100</f>
        <v>1.543765238185853</v>
      </c>
      <c r="F13" s="1" t="e">
        <f t="shared" si="3"/>
        <v>#DIV/0!</v>
      </c>
      <c r="G13" s="1">
        <f t="shared" si="0"/>
        <v>80.24293254283955</v>
      </c>
      <c r="H13" s="1">
        <f t="shared" si="2"/>
        <v>-5549.200000000009</v>
      </c>
      <c r="I13" s="1">
        <f t="shared" si="1"/>
        <v>1366.2999999999156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225678.2+490.7+518-0.1+17926+229.6-0.1+2294.8-2219.8</f>
        <v>244917.30000000002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+275.5+14.3+4379.9+838.7+10.9+1404.6+3639.4+875.9+69.1+2076.5+10377.8+1016.3+1046.5+633.1+684.6+288.2</f>
        <v>241925.19999999992</v>
      </c>
      <c r="E18" s="3">
        <f>D18/D149*100</f>
        <v>25.02421978889005</v>
      </c>
      <c r="F18" s="3" t="e">
        <f>D18/B18*100</f>
        <v>#DIV/0!</v>
      </c>
      <c r="G18" s="3">
        <f t="shared" si="0"/>
        <v>98.77832231532844</v>
      </c>
      <c r="H18" s="3">
        <f>B18-D18</f>
        <v>-241925.19999999992</v>
      </c>
      <c r="I18" s="3">
        <f t="shared" si="1"/>
        <v>2992.100000000093</v>
      </c>
    </row>
    <row r="19" spans="1:9" s="44" customFormat="1" ht="18.75">
      <c r="A19" s="116" t="s">
        <v>106</v>
      </c>
      <c r="B19" s="109"/>
      <c r="C19" s="106">
        <f>186519.2+5845.3+255</f>
        <v>192619.5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+214.7+1311.2+731.2+586.8+853.4+4.2+2006.8+2714.1+959.8+1042.2+594.4+679.7+119.7</f>
        <v>189778.1</v>
      </c>
      <c r="E19" s="107">
        <f>D19/D18*100</f>
        <v>78.44494909996978</v>
      </c>
      <c r="F19" s="107" t="e">
        <f t="shared" si="3"/>
        <v>#DIV/0!</v>
      </c>
      <c r="G19" s="107">
        <f t="shared" si="0"/>
        <v>98.5248637858576</v>
      </c>
      <c r="H19" s="107">
        <f t="shared" si="2"/>
        <v>-189778.1</v>
      </c>
      <c r="I19" s="107">
        <f t="shared" si="1"/>
        <v>2841.399999999994</v>
      </c>
    </row>
    <row r="20" spans="1:9" ht="18">
      <c r="A20" s="29" t="s">
        <v>5</v>
      </c>
      <c r="B20" s="49"/>
      <c r="C20" s="50">
        <f>169195.9+21679.2+2294.8-2294.8+33.9</f>
        <v>190909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+3161.7+1387.7+3639.2+10319.6+7.5</f>
        <v>190856.30000000008</v>
      </c>
      <c r="E20" s="1">
        <f>D20/D18*100</f>
        <v>78.89062404412608</v>
      </c>
      <c r="F20" s="1" t="e">
        <f t="shared" si="3"/>
        <v>#DIV/0!</v>
      </c>
      <c r="G20" s="1">
        <f t="shared" si="0"/>
        <v>99.97239522495015</v>
      </c>
      <c r="H20" s="1">
        <f t="shared" si="2"/>
        <v>-190856.30000000008</v>
      </c>
      <c r="I20" s="1">
        <f t="shared" si="1"/>
        <v>52.69999999992433</v>
      </c>
    </row>
    <row r="21" spans="1:9" ht="18">
      <c r="A21" s="29" t="s">
        <v>2</v>
      </c>
      <c r="B21" s="49"/>
      <c r="C21" s="50">
        <f>12491.1+200.3+305.9+172.1+150+475.3</f>
        <v>13794.699999999999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+160.4+14.3+238.4+156.5+270.6+14+286.7+257.9+11+223+131.1+216.9</f>
        <v>13626.599999999999</v>
      </c>
      <c r="E21" s="1">
        <f>D21/D18*100</f>
        <v>5.632567421665871</v>
      </c>
      <c r="F21" s="1" t="e">
        <f t="shared" si="3"/>
        <v>#DIV/0!</v>
      </c>
      <c r="G21" s="1">
        <f t="shared" si="0"/>
        <v>98.78141605109208</v>
      </c>
      <c r="H21" s="1">
        <f t="shared" si="2"/>
        <v>-13626.599999999999</v>
      </c>
      <c r="I21" s="1">
        <f t="shared" si="1"/>
        <v>168.10000000000036</v>
      </c>
    </row>
    <row r="22" spans="1:9" ht="18">
      <c r="A22" s="29" t="s">
        <v>1</v>
      </c>
      <c r="B22" s="49"/>
      <c r="C22" s="50">
        <f>3253.3+123.5+244.9</f>
        <v>3621.7000000000003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+17.6+22.8+23.9+106.8+15+1.4+242+8.8+41.7</f>
        <v>3621.6999999999994</v>
      </c>
      <c r="E22" s="1">
        <f>D22/D18*100</f>
        <v>1.49703296721466</v>
      </c>
      <c r="F22" s="1" t="e">
        <f t="shared" si="3"/>
        <v>#DIV/0!</v>
      </c>
      <c r="G22" s="1">
        <f t="shared" si="0"/>
        <v>99.99999999999997</v>
      </c>
      <c r="H22" s="1">
        <f t="shared" si="2"/>
        <v>-3621.6999999999994</v>
      </c>
      <c r="I22" s="1">
        <f t="shared" si="1"/>
        <v>0</v>
      </c>
    </row>
    <row r="23" spans="1:9" ht="18">
      <c r="A23" s="29" t="s">
        <v>0</v>
      </c>
      <c r="B23" s="49"/>
      <c r="C23" s="50">
        <f>24676.2+518+428.8-735.2-33.9</f>
        <v>24853.899999999998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+58.3+697.8+584.7+326.6+1519.9+375.4+1004.9+227.7+482.4+17.9</f>
        <v>22485.900000000005</v>
      </c>
      <c r="E23" s="1">
        <f>D23/D18*100</f>
        <v>9.29456708106473</v>
      </c>
      <c r="F23" s="1" t="e">
        <f t="shared" si="3"/>
        <v>#DIV/0!</v>
      </c>
      <c r="G23" s="1">
        <f t="shared" si="0"/>
        <v>90.47232023947954</v>
      </c>
      <c r="H23" s="1">
        <f t="shared" si="2"/>
        <v>-22485.900000000005</v>
      </c>
      <c r="I23" s="1">
        <f t="shared" si="1"/>
        <v>2367.9999999999927</v>
      </c>
    </row>
    <row r="24" spans="1:9" ht="18">
      <c r="A24" s="29" t="s">
        <v>15</v>
      </c>
      <c r="B24" s="49"/>
      <c r="C24" s="50">
        <f>1528.1-5.9-42-13.6</f>
        <v>1466.6</v>
      </c>
      <c r="D24" s="51">
        <f>111+58.1+166.1+55.7+24.9+10.1-0.1+89.8+44.2+0.1+106.9+106.7+78.8+27.8+48.4+56.6+13.9-0.2+32.5+28.8+69.2+0.1+9.8+112.6+3.1-0.1+1.3+72.7+69.5</f>
        <v>1398.2999999999995</v>
      </c>
      <c r="E24" s="1">
        <f>D24/D18*100</f>
        <v>0.5779885683674127</v>
      </c>
      <c r="F24" s="1" t="e">
        <f t="shared" si="3"/>
        <v>#DIV/0!</v>
      </c>
      <c r="G24" s="1">
        <f t="shared" si="0"/>
        <v>95.34297013500611</v>
      </c>
      <c r="H24" s="1">
        <f t="shared" si="2"/>
        <v>-1398.2999999999995</v>
      </c>
      <c r="I24" s="1">
        <f t="shared" si="1"/>
        <v>68.30000000000041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10271.400000000025</v>
      </c>
      <c r="D25" s="50">
        <f>D18-D20-D21-D22-D23-D24</f>
        <v>9936.399999999849</v>
      </c>
      <c r="E25" s="1">
        <f>D25/D18*100</f>
        <v>4.107219917561235</v>
      </c>
      <c r="F25" s="1" t="e">
        <f t="shared" si="3"/>
        <v>#DIV/0!</v>
      </c>
      <c r="G25" s="1">
        <f t="shared" si="0"/>
        <v>96.73851665790276</v>
      </c>
      <c r="H25" s="1">
        <f t="shared" si="2"/>
        <v>-9936.399999999849</v>
      </c>
      <c r="I25" s="1">
        <f t="shared" si="1"/>
        <v>335.00000000017644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41831.7+164.1+250.5+5+2544.6+99.9-0.1+37.1+54+254.2+80+16+102.1</f>
        <v>45439.09999999999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+132.6+213.6+4.4+600.7+5+1.8+1743.2+10.9+7.7+0.2+142.8+2.8+270+69.7+1+102+1930.1+225+34.1+1</f>
        <v>44982.79999999998</v>
      </c>
      <c r="E33" s="3">
        <f>D33/D149*100</f>
        <v>4.652923605807429</v>
      </c>
      <c r="F33" s="3" t="e">
        <f>D33/B33*100</f>
        <v>#DIV/0!</v>
      </c>
      <c r="G33" s="3">
        <f t="shared" si="0"/>
        <v>98.99579877242284</v>
      </c>
      <c r="H33" s="3">
        <f t="shared" si="2"/>
        <v>-44982.79999999998</v>
      </c>
      <c r="I33" s="3">
        <f t="shared" si="1"/>
        <v>456.3000000000102</v>
      </c>
    </row>
    <row r="34" spans="1:9" ht="18">
      <c r="A34" s="29" t="s">
        <v>3</v>
      </c>
      <c r="B34" s="49"/>
      <c r="C34" s="50">
        <f>29626.4+2544.6+5.7+55.7</f>
        <v>32232.4</v>
      </c>
      <c r="D34" s="51">
        <f>1216.2+1064.6-0.1+1185.2+1240.8+0.1+1202.8+1206.8+1191.1+1224.7+5.8+1196.2+1414.6+52.8+4003.5+27.3+1811.7+0.1+103.5+404.5+5.7+308.6+119.4+352.5+1116.3+2.5+53.9+1234.5+1590.9-0.1+1357.7+21.1+1376.1+1.5+1409.1+1387.8+1535.1+1738.5+55.6+0.1</f>
        <v>32218.999999999996</v>
      </c>
      <c r="E34" s="1">
        <f>D34/D33*100</f>
        <v>71.62515450349913</v>
      </c>
      <c r="F34" s="1" t="e">
        <f t="shared" si="3"/>
        <v>#DIV/0!</v>
      </c>
      <c r="G34" s="1">
        <f t="shared" si="0"/>
        <v>99.95842692446108</v>
      </c>
      <c r="H34" s="1">
        <f t="shared" si="2"/>
        <v>-32218.999999999996</v>
      </c>
      <c r="I34" s="1">
        <f t="shared" si="1"/>
        <v>13.400000000005093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2423.5+250.5+254.2-55.7</f>
        <v>2872.5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+54.2+1+266.3+168.2+1.3+7+179.2+56.5+0.7+176+24.8+31.9</f>
        <v>2481.9000000000005</v>
      </c>
      <c r="E36" s="1">
        <f>D36/D33*100</f>
        <v>5.51744222236055</v>
      </c>
      <c r="F36" s="1" t="e">
        <f t="shared" si="3"/>
        <v>#DIV/0!</v>
      </c>
      <c r="G36" s="1">
        <f t="shared" si="0"/>
        <v>86.40208877284597</v>
      </c>
      <c r="H36" s="1">
        <f t="shared" si="2"/>
        <v>-2481.9000000000005</v>
      </c>
      <c r="I36" s="1">
        <f t="shared" si="1"/>
        <v>390.59999999999945</v>
      </c>
    </row>
    <row r="37" spans="1:9" s="44" customFormat="1" ht="18.75">
      <c r="A37" s="23" t="s">
        <v>7</v>
      </c>
      <c r="B37" s="58"/>
      <c r="C37" s="59">
        <f>493.5+22+99.9+37.1+54+16+102.1</f>
        <v>824.6</v>
      </c>
      <c r="D37" s="60">
        <f>19+12.3+0.1+11.9+3.2+10.7+22.4+14.8+37.3+30.8+8.3+7.2+2+25.1+13.4+51+75.3+5+2.8+24.5+38+3.4+3+54.3+34.4+35.4+45.5+2+1+77.4+4.4+3.4+18+3+102+4.9</f>
        <v>807.1999999999999</v>
      </c>
      <c r="E37" s="19">
        <f>D37/D33*100</f>
        <v>1.7944636616662373</v>
      </c>
      <c r="F37" s="19" t="e">
        <f t="shared" si="3"/>
        <v>#DIV/0!</v>
      </c>
      <c r="G37" s="19">
        <f t="shared" si="0"/>
        <v>97.88988600533591</v>
      </c>
      <c r="H37" s="19">
        <f t="shared" si="2"/>
        <v>-807.1999999999999</v>
      </c>
      <c r="I37" s="19">
        <f t="shared" si="1"/>
        <v>17.40000000000009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3.4+3.4+3.4+3.4+3.4+50.8+3.4+3.4</f>
        <v>74.60000000000001</v>
      </c>
      <c r="E38" s="1">
        <f>D38/D33*100</f>
        <v>0.1658411659567658</v>
      </c>
      <c r="F38" s="1" t="e">
        <f t="shared" si="3"/>
        <v>#DIV/0!</v>
      </c>
      <c r="G38" s="1">
        <f t="shared" si="0"/>
        <v>100.00000000000003</v>
      </c>
      <c r="H38" s="1">
        <f t="shared" si="2"/>
        <v>-74.60000000000001</v>
      </c>
      <c r="I38" s="1">
        <f t="shared" si="1"/>
        <v>0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9434.999999999989</v>
      </c>
      <c r="D39" s="49">
        <f>D33-D34-D36-D37-D35-D38</f>
        <v>9400.099999999982</v>
      </c>
      <c r="E39" s="1">
        <f>D39/D33*100</f>
        <v>20.897098446517305</v>
      </c>
      <c r="F39" s="1" t="e">
        <f t="shared" si="3"/>
        <v>#DIV/0!</v>
      </c>
      <c r="G39" s="1">
        <f t="shared" si="0"/>
        <v>99.63010068892414</v>
      </c>
      <c r="H39" s="1">
        <f>B39-D39</f>
        <v>-9400.099999999982</v>
      </c>
      <c r="I39" s="1">
        <f t="shared" si="1"/>
        <v>34.90000000000691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768.4+32.5+15+3+3-54+45.8</f>
        <v>813.6999999999999</v>
      </c>
      <c r="D43" s="54">
        <f>17.7+12.2+11.2+51.1+0.8+30+0.1+18.9+27.3+43.7+9+5.4+5.6+7.8+24.4+6.4-0.1+26.1+70.2+6+6+27.3+26.1+5.1+3+1+25.2+2+11+3.6+29+1+5+4.7+31.3+9.4+0.5+9.7+28.7+7.4+0.1+1.9+2.3+1+0.1+27.3+7.4+5.9+2.9+4.9+6.8+5+23.5+59.4+7.4+6.3</f>
        <v>772.9999999999998</v>
      </c>
      <c r="E43" s="3">
        <f>D43/D149*100</f>
        <v>0.07995744923146499</v>
      </c>
      <c r="F43" s="3" t="e">
        <f>D43/B43*100</f>
        <v>#DIV/0!</v>
      </c>
      <c r="G43" s="3">
        <f t="shared" si="0"/>
        <v>94.99815656875997</v>
      </c>
      <c r="H43" s="3">
        <f t="shared" si="2"/>
        <v>-772.9999999999998</v>
      </c>
      <c r="I43" s="3">
        <f t="shared" si="1"/>
        <v>40.70000000000016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+344.2+56.2+44.4+420.6+0.5</f>
        <v>7464.199999999997</v>
      </c>
      <c r="E45" s="3">
        <f>D45/D149*100</f>
        <v>0.7720807148169481</v>
      </c>
      <c r="F45" s="3" t="e">
        <f>D45/B45*100</f>
        <v>#DIV/0!</v>
      </c>
      <c r="G45" s="3">
        <f aca="true" t="shared" si="4" ref="G45:G75">D45/C45*100</f>
        <v>99.12089663231694</v>
      </c>
      <c r="H45" s="3">
        <f>B45-D45</f>
        <v>-7464.199999999997</v>
      </c>
      <c r="I45" s="3">
        <f aca="true" t="shared" si="5" ref="I45:I76">C45-D45</f>
        <v>66.20000000000437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193+222.7+1.6+196.4+240.9+0.1+199.7+265.9+214+253.1+238.6+255.9+243.9+273.5+83.6+206+267.9+52.2+106.2+102.2+205.5+137.5+232.3+354.4-0.1+203.6+485.3+235+368.7+0.1+270.6+409.1</f>
        <v>6519.400000000001</v>
      </c>
      <c r="E46" s="1">
        <f>D46/D45*100</f>
        <v>87.34224699231</v>
      </c>
      <c r="F46" s="1" t="e">
        <f aca="true" t="shared" si="6" ref="F46:F73">D46/B46*100</f>
        <v>#DIV/0!</v>
      </c>
      <c r="G46" s="1">
        <f t="shared" si="4"/>
        <v>99.98313012805767</v>
      </c>
      <c r="H46" s="1">
        <f aca="true" t="shared" si="7" ref="H46:H73">B46-D46</f>
        <v>-6519.400000000001</v>
      </c>
      <c r="I46" s="1">
        <f t="shared" si="5"/>
        <v>1.0999999999994543</v>
      </c>
    </row>
    <row r="47" spans="1:9" ht="18">
      <c r="A47" s="29" t="s">
        <v>2</v>
      </c>
      <c r="B47" s="49"/>
      <c r="C47" s="50">
        <v>1.2</v>
      </c>
      <c r="D47" s="51">
        <f>0.3+0.4+0.3+0.2</f>
        <v>1.2</v>
      </c>
      <c r="E47" s="1">
        <f>D47/D45*100</f>
        <v>0.01607673963720158</v>
      </c>
      <c r="F47" s="1" t="e">
        <f t="shared" si="6"/>
        <v>#DIV/0!</v>
      </c>
      <c r="G47" s="1">
        <f t="shared" si="4"/>
        <v>100</v>
      </c>
      <c r="H47" s="1">
        <f t="shared" si="7"/>
        <v>-1.2</v>
      </c>
      <c r="I47" s="1">
        <f t="shared" si="5"/>
        <v>0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3.8+1+5.7-0.1+1.3+4.1-0.1+4.6+1.1+4.8+5.5+2+1.7+4.3+1.9+3.8+5.5+1.9+4</f>
        <v>56.8</v>
      </c>
      <c r="E48" s="1">
        <f>D48/D45*100</f>
        <v>0.7609656761608748</v>
      </c>
      <c r="F48" s="1" t="e">
        <f t="shared" si="6"/>
        <v>#DIV/0!</v>
      </c>
      <c r="G48" s="1">
        <f t="shared" si="4"/>
        <v>94.35215946843853</v>
      </c>
      <c r="H48" s="1">
        <f t="shared" si="7"/>
        <v>-56.8</v>
      </c>
      <c r="I48" s="1">
        <f t="shared" si="5"/>
        <v>3.4000000000000057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4.7+90.3+4.8+67.1+3.1+1.1+45.6+36.3+2.7+2+0.1+34.4+3.4+0.5+2.5+1.1+0.5+0.5+1.4+1.1+0.5+1.9+0.9+0.4+1.5+1.2+0.1+0.4+2.2+1.9+22.2+2.3+20.3+33.7+50+41+1.1+0.5</f>
        <v>485.29999999999984</v>
      </c>
      <c r="E49" s="1">
        <f>D49/D45*100</f>
        <v>6.5017014549449375</v>
      </c>
      <c r="F49" s="1" t="e">
        <f t="shared" si="6"/>
        <v>#DIV/0!</v>
      </c>
      <c r="G49" s="1">
        <f t="shared" si="4"/>
        <v>90.15418911387701</v>
      </c>
      <c r="H49" s="1">
        <f t="shared" si="7"/>
        <v>-485.29999999999984</v>
      </c>
      <c r="I49" s="1">
        <f t="shared" si="5"/>
        <v>53.000000000000114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401.4999999999967</v>
      </c>
      <c r="E50" s="1">
        <f>D50/D45*100</f>
        <v>5.379009136946985</v>
      </c>
      <c r="F50" s="1" t="e">
        <f t="shared" si="6"/>
        <v>#DIV/0!</v>
      </c>
      <c r="G50" s="1">
        <f t="shared" si="4"/>
        <v>97.87908337396274</v>
      </c>
      <c r="H50" s="1">
        <f t="shared" si="7"/>
        <v>-401.4999999999967</v>
      </c>
      <c r="I50" s="1">
        <f t="shared" si="5"/>
        <v>8.70000000000482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+4.2+40.7+1.6+319.1+175.9+68+0.1+2.6+154.2+19.6+3.9+34+873.3+142.8+8.6</f>
        <v>14576.500000000004</v>
      </c>
      <c r="E51" s="3">
        <f>D51/D149*100</f>
        <v>1.507761654233441</v>
      </c>
      <c r="F51" s="3" t="e">
        <f>D51/B51*100</f>
        <v>#DIV/0!</v>
      </c>
      <c r="G51" s="3">
        <f t="shared" si="4"/>
        <v>95.92326928138985</v>
      </c>
      <c r="H51" s="3">
        <f>B51-D51</f>
        <v>-14576.500000000004</v>
      </c>
      <c r="I51" s="3">
        <f t="shared" si="5"/>
        <v>619.4999999999982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260.4+390.2+0.1+271.7+395.7-0.1+282.9+391.4+0.1+7.8+263.9+397.2+272.6+486-0.1+358+766.6-0.1+295.1+13.6+394.1+219.2+320.5+285+521.5+317.6+578.5+0.1+3.8+365.3+508.9+0.1+319.1+32.6+713.6</f>
        <v>9432.900000000003</v>
      </c>
      <c r="E52" s="1">
        <f>D52/D51*100</f>
        <v>64.7130655507152</v>
      </c>
      <c r="F52" s="1" t="e">
        <f t="shared" si="6"/>
        <v>#DIV/0!</v>
      </c>
      <c r="G52" s="1">
        <f t="shared" si="4"/>
        <v>99.96185026227948</v>
      </c>
      <c r="H52" s="1">
        <f t="shared" si="7"/>
        <v>-9432.900000000003</v>
      </c>
      <c r="I52" s="1">
        <f t="shared" si="5"/>
        <v>3.599999999996726</v>
      </c>
    </row>
    <row r="53" spans="1:9" ht="18">
      <c r="A53" s="29" t="s">
        <v>2</v>
      </c>
      <c r="B53" s="49"/>
      <c r="C53" s="50">
        <v>10.9</v>
      </c>
      <c r="D53" s="51">
        <f>1.4+1.4+1.2+3.1+2.2+1.4</f>
        <v>10.700000000000001</v>
      </c>
      <c r="E53" s="1">
        <f>D53/D51*100</f>
        <v>0.07340582444345349</v>
      </c>
      <c r="F53" s="1" t="e">
        <f t="shared" si="6"/>
        <v>#DIV/0!</v>
      </c>
      <c r="G53" s="1">
        <f t="shared" si="4"/>
        <v>98.16513761467891</v>
      </c>
      <c r="H53" s="1">
        <f t="shared" si="7"/>
        <v>-10.700000000000001</v>
      </c>
      <c r="I53" s="1">
        <f t="shared" si="5"/>
        <v>0.1999999999999993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1.7+1.5+4.6+9.7+8-0.1+0.1+5.9+12.1+0.1+17.6+12.8+4+10.7+8.4+14.1+1.9+4.9+0.7+2.4+2.3+3.8+1+1.4+3.6+2.3+15.6+9.1+19.4+7.3+0.9+4.6+8.7+1.8+2.8-0.1+4.1+20.2+11.1+1.2+11.4+2.7</f>
        <v>256.3</v>
      </c>
      <c r="E54" s="1">
        <f>D54/D51*100</f>
        <v>1.758309607930573</v>
      </c>
      <c r="F54" s="1" t="e">
        <f t="shared" si="6"/>
        <v>#DIV/0!</v>
      </c>
      <c r="G54" s="1">
        <f t="shared" si="4"/>
        <v>97.19378081152826</v>
      </c>
      <c r="H54" s="1">
        <f t="shared" si="7"/>
        <v>-256.3</v>
      </c>
      <c r="I54" s="1">
        <f t="shared" si="5"/>
        <v>7.399999999999977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1.1+7.6+5.9+0.3+0.2+6.8+0.3+67.1+16.4-0.1+19.5+19.3+76.2+4.5+12.1+86.4+1+0.1+7.3+44.6+0.6+0.7+4.7+3.3+0.6+3.6+2.4+6.1+0.1+1.4+1.4+0.4+0.1+0.5+4.8+1.4+0.3+5.7+0.1+0.9+0.8+1.1+0.2+6.4+0.7+1+8.2+1.4+2+7.1+6.3+12.1+0.1+8.3+19.2+0.7+0.1+61+8.6+13.4+40+0.9</f>
        <v>615.3000000000001</v>
      </c>
      <c r="E55" s="1">
        <f>D55/D51*100</f>
        <v>4.221177923369807</v>
      </c>
      <c r="F55" s="1" t="e">
        <f t="shared" si="6"/>
        <v>#DIV/0!</v>
      </c>
      <c r="G55" s="1">
        <f t="shared" si="4"/>
        <v>86.21269440941572</v>
      </c>
      <c r="H55" s="1">
        <f t="shared" si="7"/>
        <v>-615.3000000000001</v>
      </c>
      <c r="I55" s="1">
        <f t="shared" si="5"/>
        <v>98.39999999999998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4261.3</v>
      </c>
      <c r="E56" s="1">
        <f>D56/D51*100</f>
        <v>29.23404109354097</v>
      </c>
      <c r="F56" s="1" t="e">
        <f t="shared" si="6"/>
        <v>#DIV/0!</v>
      </c>
      <c r="G56" s="1">
        <f t="shared" si="4"/>
        <v>89.31296109993289</v>
      </c>
      <c r="H56" s="1">
        <f t="shared" si="7"/>
        <v>-4261.3</v>
      </c>
      <c r="I56" s="1">
        <f>C56-D56</f>
        <v>509.90000000000236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3033.3+2447.7+44+102-137.7+29.8</f>
        <v>5519.1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+14.4+50.8+68.8+33.8+4.7+128.4+130.1</f>
        <v>5389.2</v>
      </c>
      <c r="E58" s="3">
        <f>D58/D149*100</f>
        <v>0.5574471997389536</v>
      </c>
      <c r="F58" s="3" t="e">
        <f>D58/B58*100</f>
        <v>#DIV/0!</v>
      </c>
      <c r="G58" s="3">
        <f t="shared" si="4"/>
        <v>97.64635538402999</v>
      </c>
      <c r="H58" s="3">
        <f>B58-D58</f>
        <v>-5389.2</v>
      </c>
      <c r="I58" s="3">
        <f t="shared" si="5"/>
        <v>129.90000000000055</v>
      </c>
    </row>
    <row r="59" spans="1:9" ht="18">
      <c r="A59" s="29" t="s">
        <v>3</v>
      </c>
      <c r="B59" s="49"/>
      <c r="C59" s="50">
        <f>1426.1+141.2+4.8</f>
        <v>1572.1</v>
      </c>
      <c r="D59" s="51">
        <f>36.1+65.6+39.2+69.1+1.8+43+66+41.2+71.4+46.8+1.2+82.5+0.1+44.9+89.3+53.8+64.9+50.3+105.6+56.7+78.9+42.1+92.6+54.8+88.7-0.1+50.8+124.8</f>
        <v>1562.0999999999997</v>
      </c>
      <c r="E59" s="1">
        <f>D59/D58*100</f>
        <v>28.985749276330434</v>
      </c>
      <c r="F59" s="1" t="e">
        <f t="shared" si="6"/>
        <v>#DIV/0!</v>
      </c>
      <c r="G59" s="1">
        <f t="shared" si="4"/>
        <v>99.3639081483366</v>
      </c>
      <c r="H59" s="1">
        <f t="shared" si="7"/>
        <v>-1562.0999999999997</v>
      </c>
      <c r="I59" s="1">
        <f t="shared" si="5"/>
        <v>10.000000000000227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5.498033103243524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420.8+44-4.8</f>
        <v>460</v>
      </c>
      <c r="D61" s="51">
        <f>1.3+56.1+4.9+63.5+3.5+0.7+63-0.1+10.3+25.7+2.8+0.3+7.3+0.2+1+0.1+0.3+1+0.2+2.3+0.3+1.5+20.1+5.1+0.1+6.3+65.8+8.5+4.7+78</f>
        <v>434.8000000000001</v>
      </c>
      <c r="E61" s="1">
        <f>D61/D58*100</f>
        <v>8.067987827506869</v>
      </c>
      <c r="F61" s="1" t="e">
        <f t="shared" si="6"/>
        <v>#DIV/0!</v>
      </c>
      <c r="G61" s="1">
        <f t="shared" si="4"/>
        <v>94.52173913043481</v>
      </c>
      <c r="H61" s="1">
        <f t="shared" si="7"/>
        <v>-434.8000000000001</v>
      </c>
      <c r="I61" s="1">
        <f t="shared" si="5"/>
        <v>25.199999999999875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53.284346470719214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235.10000000000002</v>
      </c>
      <c r="D63" s="50">
        <f>D58-D59-D61-D62-D60</f>
        <v>224.40000000000026</v>
      </c>
      <c r="E63" s="1">
        <f>D63/D58*100</f>
        <v>4.16388332219996</v>
      </c>
      <c r="F63" s="1" t="e">
        <f t="shared" si="6"/>
        <v>#DIV/0!</v>
      </c>
      <c r="G63" s="1">
        <f t="shared" si="4"/>
        <v>95.44874521480232</v>
      </c>
      <c r="H63" s="1">
        <f t="shared" si="7"/>
        <v>-224.40000000000026</v>
      </c>
      <c r="I63" s="1">
        <f t="shared" si="5"/>
        <v>10.699999999999761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307.7000000000001</v>
      </c>
      <c r="E68" s="42">
        <f>D68/D149*100</f>
        <v>0.031827822934698304</v>
      </c>
      <c r="F68" s="3" t="e">
        <f>D68/B68*100</f>
        <v>#DIV/0!</v>
      </c>
      <c r="G68" s="3">
        <f t="shared" si="4"/>
        <v>83.11723392760672</v>
      </c>
      <c r="H68" s="3">
        <f>B68-D68</f>
        <v>-307.7000000000001</v>
      </c>
      <c r="I68" s="3">
        <f t="shared" si="5"/>
        <v>62.49999999999994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0.2+12.6+73.3+85.8+22+1.3+2.3+2.7+1.6+2.5+7.9-0.2+3.6+5.1+14.9+0.1+2.1+5.3+13.2+2.6+0.1+3.5+4.6+0.3+1.9+3.3+9.4+0.1+6.7+3.3+3.3+1</f>
        <v>296.4000000000001</v>
      </c>
      <c r="E69" s="1">
        <f>D69/D68*100</f>
        <v>96.32759181020474</v>
      </c>
      <c r="F69" s="1" t="e">
        <f t="shared" si="6"/>
        <v>#DIV/0!</v>
      </c>
      <c r="G69" s="1">
        <f t="shared" si="4"/>
        <v>95.73643410852716</v>
      </c>
      <c r="H69" s="1">
        <f t="shared" si="7"/>
        <v>-296.4000000000001</v>
      </c>
      <c r="I69" s="1">
        <f t="shared" si="5"/>
        <v>13.199999999999932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3.8124156545209167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36671.5+50.5+277.1+1482.7+43.6+468.3-0.1+17.7+27.6+57.5+103.1+10.6+363+548.2+328.4+6+37.1+4.7+53.4-1.2+16.7+5+340.1+462.2+1666.1+400.9+9.2-0.2+21.4+305.8+72.7+149.3+55.7+193.1+716.1+753+225.4+68.8+222.3+42.8+28.9+44.2+47.2+54+1181.3+563.3+1061.9+270.9+1.2+11.5+7.1</f>
        <v>49547.59999999999</v>
      </c>
      <c r="E89" s="3">
        <f>D89/D149*100</f>
        <v>5.1250966514113</v>
      </c>
      <c r="F89" s="3" t="e">
        <f aca="true" t="shared" si="10" ref="F89:F95">D89/B89*100</f>
        <v>#DIV/0!</v>
      </c>
      <c r="G89" s="3">
        <f t="shared" si="8"/>
        <v>98.73796603887133</v>
      </c>
      <c r="H89" s="3">
        <f aca="true" t="shared" si="11" ref="H89:H95">B89-D89</f>
        <v>-49547.59999999999</v>
      </c>
      <c r="I89" s="3">
        <f t="shared" si="9"/>
        <v>633.3000000000102</v>
      </c>
    </row>
    <row r="90" spans="1:9" ht="18">
      <c r="A90" s="29" t="s">
        <v>3</v>
      </c>
      <c r="B90" s="49"/>
      <c r="C90" s="50">
        <f>39638+1682.4+79.6+39.5</f>
        <v>41439.5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+239.8+6.2+141+632.1+439+186.1+18.8+0.1+5.2+12.4+1144+332.2+905.2</f>
        <v>41397.39999999999</v>
      </c>
      <c r="E90" s="1">
        <f>D90/D89*100</f>
        <v>83.55076734291872</v>
      </c>
      <c r="F90" s="1" t="e">
        <f t="shared" si="10"/>
        <v>#DIV/0!</v>
      </c>
      <c r="G90" s="1">
        <f t="shared" si="8"/>
        <v>99.8984061101123</v>
      </c>
      <c r="H90" s="1">
        <f t="shared" si="11"/>
        <v>-41397.39999999999</v>
      </c>
      <c r="I90" s="1">
        <f t="shared" si="9"/>
        <v>42.1000000000131</v>
      </c>
    </row>
    <row r="91" spans="1:9" ht="18">
      <c r="A91" s="29" t="s">
        <v>32</v>
      </c>
      <c r="B91" s="49"/>
      <c r="C91" s="50">
        <f>2406.5+168.6-68.5-64.4-240.7</f>
        <v>2201.5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+0.6+21.5+72.7+25.2+8.4+48.5+183.4+46.4+35.3+0.6+19.7+23.8+31.4+22.1+4.3+32+65.5+10.8</f>
        <v>1948.9000000000005</v>
      </c>
      <c r="E91" s="1">
        <f>D91/D89*100</f>
        <v>3.9333893064447136</v>
      </c>
      <c r="F91" s="1" t="e">
        <f t="shared" si="10"/>
        <v>#DIV/0!</v>
      </c>
      <c r="G91" s="1">
        <f t="shared" si="8"/>
        <v>88.52600499659326</v>
      </c>
      <c r="H91" s="1">
        <f t="shared" si="11"/>
        <v>-1948.9000000000005</v>
      </c>
      <c r="I91" s="1">
        <f t="shared" si="9"/>
        <v>252.59999999999945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6539.9000000000015</v>
      </c>
      <c r="D93" s="50">
        <f>D89-D90-D91-D92</f>
        <v>6201.300000000004</v>
      </c>
      <c r="E93" s="1">
        <f>D93/D89*100</f>
        <v>12.515843350636569</v>
      </c>
      <c r="F93" s="1" t="e">
        <f t="shared" si="10"/>
        <v>#DIV/0!</v>
      </c>
      <c r="G93" s="1">
        <f>D93/C93*100</f>
        <v>94.82255080352915</v>
      </c>
      <c r="H93" s="1">
        <f t="shared" si="11"/>
        <v>-6201.300000000004</v>
      </c>
      <c r="I93" s="1">
        <f>C93-D93</f>
        <v>338.59999999999764</v>
      </c>
    </row>
    <row r="94" spans="1:9" ht="18.75">
      <c r="A94" s="120" t="s">
        <v>12</v>
      </c>
      <c r="B94" s="125"/>
      <c r="C94" s="127">
        <f>48638.3+1900-424+424+830+1679.1+0.1+2819.7+1149.3+400-0.1+3437.6+1410.1+507.7</f>
        <v>62771.799999999996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+701.8+273.3+6.3+34.7+174.9+94.7+137.8+5.8+142.1+1177.5+417.5+1837.3+97.4+3320.6+1214.2-7.1</f>
        <v>61559.800000000025</v>
      </c>
      <c r="E94" s="119">
        <f>D94/D149*100</f>
        <v>6.36761265614378</v>
      </c>
      <c r="F94" s="123" t="e">
        <f t="shared" si="10"/>
        <v>#DIV/0!</v>
      </c>
      <c r="G94" s="118">
        <f>D94/C94*100</f>
        <v>98.06919667748897</v>
      </c>
      <c r="H94" s="124">
        <f t="shared" si="11"/>
        <v>-61559.800000000025</v>
      </c>
      <c r="I94" s="119">
        <f>C94-D94</f>
        <v>1211.999999999971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600+69+9+48.5+2.5+299.7+50.5+190.4+1.3+10.6+6.7+53.3-0.1+0.9+266.8+7.4+4.8+52.9+0.1+200.2+15.7+7.1+5.9+55+13+150.2+100.5+23.9+52.6+56+166.1+18.9+16.3+57+182.9+5.3+14+56.5+0.5+15+250.5+29.4+17.9+58.3+222+1+0.5+13+58.5+0.1+2.1+273.3+1.7+38.7+3.6+64.5+347.2</f>
        <v>4269.200000000001</v>
      </c>
      <c r="E95" s="131">
        <f>D95/D94*100</f>
        <v>6.935045273051569</v>
      </c>
      <c r="F95" s="132" t="e">
        <f t="shared" si="10"/>
        <v>#DIV/0!</v>
      </c>
      <c r="G95" s="133">
        <f>D95/C95*100</f>
        <v>87.32791948779841</v>
      </c>
      <c r="H95" s="122">
        <f t="shared" si="11"/>
        <v>-4269.200000000001</v>
      </c>
      <c r="I95" s="96">
        <f>C95-D95</f>
        <v>619.4999999999991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+2.1+3.3+2.8+115.9+7.8+53.4+36.1+53.7+11.6+72+419.1+14.9+0.4</f>
        <v>7529.207000000005</v>
      </c>
      <c r="E101" s="25">
        <f>D101/D149*100</f>
        <v>0.7788048983902863</v>
      </c>
      <c r="F101" s="25" t="e">
        <f>D101/B101*100</f>
        <v>#DIV/0!</v>
      </c>
      <c r="G101" s="25">
        <f aca="true" t="shared" si="12" ref="G101:G147">D101/C101*100</f>
        <v>72.71364417746706</v>
      </c>
      <c r="H101" s="25">
        <f aca="true" t="shared" si="13" ref="H101:H106">B101-D101</f>
        <v>-7529.207000000005</v>
      </c>
      <c r="I101" s="25">
        <f aca="true" t="shared" si="14" ref="I101:I147">C101-D101</f>
        <v>2825.3929999999955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+2.1+2.7+115.7+7.7+40+36+4+11.5+2.1+382.5+6.1+0.4</f>
        <v>6687.5999999999985</v>
      </c>
      <c r="E103" s="1">
        <f>D103/D101*100</f>
        <v>88.82210304484913</v>
      </c>
      <c r="F103" s="1" t="e">
        <f aca="true" t="shared" si="15" ref="F103:F147">D103/B103*100</f>
        <v>#DIV/0!</v>
      </c>
      <c r="G103" s="1">
        <f t="shared" si="12"/>
        <v>71.7707662588538</v>
      </c>
      <c r="H103" s="1">
        <f t="shared" si="13"/>
        <v>-6687.5999999999985</v>
      </c>
      <c r="I103" s="1">
        <f t="shared" si="14"/>
        <v>2630.4000000000033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841.6070000000063</v>
      </c>
      <c r="E105" s="96">
        <f>D105/D101*100</f>
        <v>11.177896955150866</v>
      </c>
      <c r="F105" s="96" t="e">
        <f t="shared" si="15"/>
        <v>#DIV/0!</v>
      </c>
      <c r="G105" s="96">
        <f t="shared" si="12"/>
        <v>81.18917615280799</v>
      </c>
      <c r="H105" s="96">
        <f>B105-D105</f>
        <v>-841.6070000000063</v>
      </c>
      <c r="I105" s="96">
        <f t="shared" si="14"/>
        <v>194.9929999999922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182744.69999999998</v>
      </c>
      <c r="D106" s="93">
        <f>SUM(D107:D146)-D114-D118+D147-D138-D139-D108-D111-D121-D122-D136-D130-D128</f>
        <v>173250.2</v>
      </c>
      <c r="E106" s="94">
        <f>D106/D149*100</f>
        <v>17.92062622359788</v>
      </c>
      <c r="F106" s="94" t="e">
        <f>D106/B106*100</f>
        <v>#DIV/0!</v>
      </c>
      <c r="G106" s="94">
        <f t="shared" si="12"/>
        <v>94.80450048619743</v>
      </c>
      <c r="H106" s="94">
        <f t="shared" si="13"/>
        <v>-173250.2</v>
      </c>
      <c r="I106" s="94">
        <f t="shared" si="14"/>
        <v>9494.49999999997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+58.4+2+17.9+69.2+2.2</f>
        <v>1277.1000000000004</v>
      </c>
      <c r="E107" s="6">
        <f>D107/D106*100</f>
        <v>0.7371420061852745</v>
      </c>
      <c r="F107" s="6" t="e">
        <f t="shared" si="15"/>
        <v>#DIV/0!</v>
      </c>
      <c r="G107" s="6">
        <f t="shared" si="12"/>
        <v>65.11829492147666</v>
      </c>
      <c r="H107" s="6">
        <f aca="true" t="shared" si="16" ref="H107:H147">B107-D107</f>
        <v>-1277.1000000000004</v>
      </c>
      <c r="I107" s="6">
        <f t="shared" si="14"/>
        <v>684.0999999999997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96.8+90.7+64.1+48.5+58.1+15.9+13.5+19.9+29.9+6.9+7.8+25.5+38+39.7</f>
        <v>555.3</v>
      </c>
      <c r="E108" s="1"/>
      <c r="F108" s="1" t="e">
        <f t="shared" si="15"/>
        <v>#DIV/0!</v>
      </c>
      <c r="G108" s="1">
        <f t="shared" si="12"/>
        <v>67.41532111205535</v>
      </c>
      <c r="H108" s="1">
        <f t="shared" si="16"/>
        <v>-555.3</v>
      </c>
      <c r="I108" s="1">
        <f t="shared" si="14"/>
        <v>268.4000000000001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20.7+31.6+0.1+27.7-0.1+31.4+0.1+10.6+34.1+43.9+13.6+28.6+61.2+100.4+0.1+35.1+59.8+100.3+24.8+30.8+40.1</f>
        <v>694.9</v>
      </c>
      <c r="E109" s="6">
        <f>D109/D106*100</f>
        <v>0.4010962180707439</v>
      </c>
      <c r="F109" s="6" t="e">
        <f>D109/B109*100</f>
        <v>#DIV/0!</v>
      </c>
      <c r="G109" s="6">
        <f t="shared" si="12"/>
        <v>76.88647930958177</v>
      </c>
      <c r="H109" s="6">
        <f t="shared" si="16"/>
        <v>-694.9</v>
      </c>
      <c r="I109" s="6">
        <f t="shared" si="14"/>
        <v>208.89999999999998</v>
      </c>
    </row>
    <row r="110" spans="1:9" s="44" customFormat="1" ht="34.5" customHeight="1">
      <c r="A110" s="17" t="s">
        <v>74</v>
      </c>
      <c r="B110" s="80"/>
      <c r="C110" s="60">
        <f>71.8+12.8-16</f>
        <v>68.6</v>
      </c>
      <c r="D110" s="83">
        <f>5.3+5.3+0.5+1.7+6+6+6+5.6</f>
        <v>36.4</v>
      </c>
      <c r="E110" s="6">
        <f>D110/D106*100</f>
        <v>0.021010076756044146</v>
      </c>
      <c r="F110" s="6" t="e">
        <f t="shared" si="15"/>
        <v>#DIV/0!</v>
      </c>
      <c r="G110" s="6">
        <f t="shared" si="12"/>
        <v>53.06122448979592</v>
      </c>
      <c r="H110" s="6">
        <f t="shared" si="16"/>
        <v>-36.4</v>
      </c>
      <c r="I110" s="6">
        <f t="shared" si="14"/>
        <v>32.199999999999996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5.5+5.4+5.5+5.5+5.5+5.5-0.1+2.7+0.1+2.7+5.5+5.5+2.7+2.7+2.7+2.7+0.1+5.5</f>
        <v>65.70000000000002</v>
      </c>
      <c r="E112" s="6">
        <f>D112/D106*100</f>
        <v>0.037922034144837934</v>
      </c>
      <c r="F112" s="6" t="e">
        <f t="shared" si="15"/>
        <v>#DIV/0!</v>
      </c>
      <c r="G112" s="6">
        <f t="shared" si="12"/>
        <v>97.47774480712168</v>
      </c>
      <c r="H112" s="6">
        <f t="shared" si="16"/>
        <v>-65.70000000000002</v>
      </c>
      <c r="I112" s="6">
        <f t="shared" si="14"/>
        <v>1.6999999999999886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96.4+0.6+6.3+86+10.4+21.5+5.3+0.1+11.6+102.1+10.6+3.5+5.6+100.7+13.3+0.9+3.6+96.9-0.1+15.7+1.7+1+96.8+0.1+4+1+0.2+1.2+96.6+0.3-0.1+8.6+0.3+99+5.6+0.2+90.6+4.7+0.3+5.2+0.3+97.3+0.4-0.1+4.2+6.4+4.5+5.1+100.4+0.1+149.2+3.9+3.6+3.7</f>
        <v>1387.3000000000006</v>
      </c>
      <c r="E113" s="6">
        <f>D113/D106*100</f>
        <v>0.8007494363642873</v>
      </c>
      <c r="F113" s="6" t="e">
        <f t="shared" si="15"/>
        <v>#DIV/0!</v>
      </c>
      <c r="G113" s="6">
        <f t="shared" si="12"/>
        <v>90.52528548123985</v>
      </c>
      <c r="H113" s="6">
        <f t="shared" si="16"/>
        <v>-1387.3000000000006</v>
      </c>
      <c r="I113" s="6">
        <f t="shared" si="14"/>
        <v>145.19999999999936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0.020779196791692014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19.1+40+15+2.5+6+9.5+25.5+6.5+3.5+17.8</f>
        <v>145.4</v>
      </c>
      <c r="E116" s="6">
        <f>D116/D106*100</f>
        <v>0.08392486704200053</v>
      </c>
      <c r="F116" s="6" t="e">
        <f>D116/B116*100</f>
        <v>#DIV/0!</v>
      </c>
      <c r="G116" s="6">
        <f t="shared" si="12"/>
        <v>59.29853181076673</v>
      </c>
      <c r="H116" s="6">
        <f t="shared" si="16"/>
        <v>-145.4</v>
      </c>
      <c r="I116" s="6">
        <f t="shared" si="14"/>
        <v>99.79999999999998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1.6+18.3+17.8+0.8+2.2+4+0.6+16.7+3.7+3.6+16.7+3.4+1.3+16.7+2.9+0.8+16.7+0.1+0.8+1.3+16.7+3.7+1.1+1.1+3.7+16.7+0.8+3+0.3+0.6+16.7+1.1+22.1+2.1+1.1+0.8+0.9+18.6</f>
        <v>241.09999999999997</v>
      </c>
      <c r="E117" s="6">
        <f>D117/D106*100</f>
        <v>0.13916289851324845</v>
      </c>
      <c r="F117" s="6" t="e">
        <f t="shared" si="15"/>
        <v>#DIV/0!</v>
      </c>
      <c r="G117" s="6">
        <f t="shared" si="12"/>
        <v>99.83436853002068</v>
      </c>
      <c r="H117" s="6">
        <f t="shared" si="16"/>
        <v>-241.09999999999997</v>
      </c>
      <c r="I117" s="6">
        <f t="shared" si="14"/>
        <v>0.4000000000000341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16.7+16.7+16.7+16.7+16.7+16.7+16.7+16.7+16.7+18.6+18.6</f>
        <v>187.49999999999997</v>
      </c>
      <c r="E118" s="1"/>
      <c r="F118" s="1" t="e">
        <f t="shared" si="15"/>
        <v>#DIV/0!</v>
      </c>
      <c r="G118" s="1">
        <f t="shared" si="12"/>
        <v>99.78712080894091</v>
      </c>
      <c r="H118" s="1">
        <f t="shared" si="16"/>
        <v>-187.49999999999997</v>
      </c>
      <c r="I118" s="1">
        <f t="shared" si="14"/>
        <v>0.4000000000000341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249.6+108.7+40+50+9</f>
        <v>457.3</v>
      </c>
      <c r="E119" s="6">
        <f>D119/D106*100</f>
        <v>0.26395351924557664</v>
      </c>
      <c r="F119" s="6" t="e">
        <f t="shared" si="15"/>
        <v>#DIV/0!</v>
      </c>
      <c r="G119" s="6">
        <f t="shared" si="12"/>
        <v>26.61196461824954</v>
      </c>
      <c r="H119" s="6">
        <f t="shared" si="16"/>
        <v>-457.3</v>
      </c>
      <c r="I119" s="6">
        <f t="shared" si="14"/>
        <v>1261.1</v>
      </c>
    </row>
    <row r="120" spans="1:9" s="2" customFormat="1" ht="21.75" customHeight="1">
      <c r="A120" s="17" t="s">
        <v>44</v>
      </c>
      <c r="B120" s="80"/>
      <c r="C120" s="60">
        <f>628+70+553-88+88-357.1</f>
        <v>893.9</v>
      </c>
      <c r="D120" s="83">
        <f>110.6+553+71.8+70.5+84.9+3.1</f>
        <v>893.9</v>
      </c>
      <c r="E120" s="19">
        <f>D120/D106*100</f>
        <v>0.5159590003359302</v>
      </c>
      <c r="F120" s="6" t="e">
        <f t="shared" si="15"/>
        <v>#DIV/0!</v>
      </c>
      <c r="G120" s="6">
        <f t="shared" si="12"/>
        <v>100</v>
      </c>
      <c r="H120" s="6">
        <f t="shared" si="16"/>
        <v>-893.9</v>
      </c>
      <c r="I120" s="6">
        <f t="shared" si="14"/>
        <v>0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70+84.9+3.1</f>
        <v>158</v>
      </c>
      <c r="E121" s="6"/>
      <c r="F121" s="1" t="e">
        <f>D121/B121*100</f>
        <v>#DIV/0!</v>
      </c>
      <c r="G121" s="1">
        <f t="shared" si="12"/>
        <v>100</v>
      </c>
      <c r="H121" s="1">
        <f t="shared" si="16"/>
        <v>-158</v>
      </c>
      <c r="I121" s="1">
        <f t="shared" si="14"/>
        <v>0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f>2933.8+9.9</f>
        <v>2943.7000000000003</v>
      </c>
      <c r="D123" s="83">
        <f>21+0.9+174.2+5+11.4+16.5-0.1+809.5+345.2+0.7+692.9+77.6+2.5-0.1+414.9+15+11.4+189.4+137.7-0.1+8.2+10</f>
        <v>2943.7000000000003</v>
      </c>
      <c r="E123" s="19">
        <f>D123/D106*100</f>
        <v>1.6991033776584386</v>
      </c>
      <c r="F123" s="6" t="e">
        <f t="shared" si="15"/>
        <v>#DIV/0!</v>
      </c>
      <c r="G123" s="6">
        <f t="shared" si="12"/>
        <v>100</v>
      </c>
      <c r="H123" s="6">
        <f t="shared" si="16"/>
        <v>-2943.7000000000003</v>
      </c>
      <c r="I123" s="6">
        <f t="shared" si="14"/>
        <v>0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0.07497826842335535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0.0011543998217606675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0.04900427243374033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101.4+27.9+634-0.1+60.1+82.4</f>
        <v>905.6999999999999</v>
      </c>
      <c r="D127" s="83">
        <f>3+3+4.9+21.9-0.1+12.2+1.6+6.9+7.8+0.7+8.4+2.4+5+2.4+0.1+5.6+2.4+0.1+5+2.4+578.6+30.5+2.4+19.2+2.4+0.3+0.9+4.2+55.2+2.8+10.6+2.8+2.8+1+41.4+19.6+35.3</f>
        <v>905.6999999999999</v>
      </c>
      <c r="E127" s="19">
        <f>D127/D106*100</f>
        <v>0.5227699592843182</v>
      </c>
      <c r="F127" s="6" t="e">
        <f t="shared" si="15"/>
        <v>#DIV/0!</v>
      </c>
      <c r="G127" s="6">
        <f t="shared" si="12"/>
        <v>100</v>
      </c>
      <c r="H127" s="6">
        <f t="shared" si="16"/>
        <v>-905.6999999999999</v>
      </c>
      <c r="I127" s="6">
        <f t="shared" si="14"/>
        <v>0</v>
      </c>
    </row>
    <row r="128" spans="1:9" s="39" customFormat="1" ht="18">
      <c r="A128" s="29" t="s">
        <v>118</v>
      </c>
      <c r="B128" s="81"/>
      <c r="C128" s="51">
        <f>706.8+75.8</f>
        <v>782.5999999999999</v>
      </c>
      <c r="D128" s="82">
        <f>698.5+5.6+2.7+41.4+34.4</f>
        <v>782.6</v>
      </c>
      <c r="E128" s="1"/>
      <c r="F128" s="1" t="e">
        <f>D128/B128*100</f>
        <v>#DIV/0!</v>
      </c>
      <c r="G128" s="1">
        <f t="shared" si="12"/>
        <v>100.00000000000003</v>
      </c>
      <c r="H128" s="1">
        <f t="shared" si="16"/>
        <v>-782.6</v>
      </c>
      <c r="I128" s="1">
        <f t="shared" si="14"/>
        <v>0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8.7+23.6+6.2+5.1+38.5+4.6+4.8+8.6+12.9+2.8+0.1+16.3+3+2.5+6.2-0.2+39.7+9.9+9.5+37.2+8.4+10.6+4.5+4.6+8.4+6.1+57.4+4.4+6.7+28+9.4+8.7+4.9+9.5+4.4+8.6+6.7+7.6+14.9+42.7+4.6+6.6+6.7+14.6+6+24.7+10.6+4.1+17.8+9+10.7+2.9+9.3+18</f>
        <v>642.1</v>
      </c>
      <c r="E129" s="19">
        <f>D129/D106*100</f>
        <v>0.3706200627762623</v>
      </c>
      <c r="F129" s="6" t="e">
        <f t="shared" si="15"/>
        <v>#DIV/0!</v>
      </c>
      <c r="G129" s="6">
        <f t="shared" si="12"/>
        <v>98.78461538461539</v>
      </c>
      <c r="H129" s="6">
        <f t="shared" si="16"/>
        <v>-642.1</v>
      </c>
      <c r="I129" s="6">
        <f t="shared" si="14"/>
        <v>7.899999999999977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8.7+27-0.1+10.6+17.8+9</f>
        <v>73</v>
      </c>
      <c r="E130" s="1"/>
      <c r="F130" s="1" t="e">
        <f>D130/B130*100</f>
        <v>#DIV/0!</v>
      </c>
      <c r="G130" s="1">
        <f t="shared" si="12"/>
        <v>97.72423025435073</v>
      </c>
      <c r="H130" s="1">
        <f t="shared" si="16"/>
        <v>-73</v>
      </c>
      <c r="I130" s="1">
        <f t="shared" si="14"/>
        <v>1.7000000000000028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5.6+5.6+3.5+1.3+1.8+0.1+2.5+14.8+2.8-0.1+1.4+2.4+1+14.8</f>
        <v>57.5</v>
      </c>
      <c r="E131" s="19">
        <f>D131/D106*100</f>
        <v>0.033188994875619195</v>
      </c>
      <c r="F131" s="6" t="e">
        <f t="shared" si="15"/>
        <v>#DIV/0!</v>
      </c>
      <c r="G131" s="6">
        <f t="shared" si="12"/>
        <v>75.36041939711663</v>
      </c>
      <c r="H131" s="6">
        <f t="shared" si="16"/>
        <v>-57.5</v>
      </c>
      <c r="I131" s="6">
        <f t="shared" si="14"/>
        <v>18.80000000000001</v>
      </c>
    </row>
    <row r="132" spans="1:9" s="2" customFormat="1" ht="35.25" customHeight="1">
      <c r="A132" s="17" t="s">
        <v>72</v>
      </c>
      <c r="B132" s="80"/>
      <c r="C132" s="60">
        <v>220</v>
      </c>
      <c r="D132" s="83">
        <f>0.1+39.6+30</f>
        <v>69.7</v>
      </c>
      <c r="E132" s="19">
        <f>D132/D106*100</f>
        <v>0.04023083378835926</v>
      </c>
      <c r="F132" s="6" t="e">
        <f t="shared" si="15"/>
        <v>#DIV/0!</v>
      </c>
      <c r="G132" s="6">
        <f t="shared" si="12"/>
        <v>31.681818181818183</v>
      </c>
      <c r="H132" s="6">
        <f t="shared" si="16"/>
        <v>-69.7</v>
      </c>
      <c r="I132" s="6">
        <f t="shared" si="14"/>
        <v>150.3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>
        <f>34.7</f>
        <v>34.7</v>
      </c>
      <c r="E133" s="19">
        <f>D133/D106*100</f>
        <v>0.020028836907547583</v>
      </c>
      <c r="F133" s="6" t="e">
        <f t="shared" si="15"/>
        <v>#DIV/0!</v>
      </c>
      <c r="G133" s="6">
        <f t="shared" si="12"/>
        <v>69.4</v>
      </c>
      <c r="H133" s="6">
        <f t="shared" si="16"/>
        <v>-34.7</v>
      </c>
      <c r="I133" s="6">
        <f t="shared" si="14"/>
        <v>15.299999999999997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202.1+87.7+1115.9+1100.8+1169.5</f>
        <v>3676</v>
      </c>
      <c r="E134" s="19">
        <f>D134/D106*100</f>
        <v>2.121786872396107</v>
      </c>
      <c r="F134" s="6" t="e">
        <f t="shared" si="15"/>
        <v>#DIV/0!</v>
      </c>
      <c r="G134" s="6">
        <f t="shared" si="12"/>
        <v>94.69101774812601</v>
      </c>
      <c r="H134" s="6">
        <f t="shared" si="16"/>
        <v>-3676</v>
      </c>
      <c r="I134" s="6">
        <f t="shared" si="14"/>
        <v>206.0999999999999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7.6+10.7+6.3+5.3+38.1+4+0.1+1.7+3.6+39.2+1.5+0.1+12.4+0.1+5.1+12+1.3+0.1+10.3+1.4+1.3+3.6+0.2+109+5+3.8+0.1+0.2+1.3+13.1+18.7+0.1+15.6</f>
        <v>332.9000000000001</v>
      </c>
      <c r="E135" s="19">
        <f>D135/D106*100</f>
        <v>0.19214985033206314</v>
      </c>
      <c r="F135" s="6" t="e">
        <f t="shared" si="15"/>
        <v>#DIV/0!</v>
      </c>
      <c r="G135" s="6">
        <f>D135/C135*100</f>
        <v>89.29721030042921</v>
      </c>
      <c r="H135" s="6">
        <f t="shared" si="16"/>
        <v>-332.9000000000001</v>
      </c>
      <c r="I135" s="6">
        <f t="shared" si="14"/>
        <v>39.89999999999992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7.6+0.3+4.8+38.1+4+0.1+0.1+0.1+8.5+0.1+12+0.1+6.3+0.1+0.2+5+0.1+12.8+18.7+0.1+13.8</f>
        <v>132.89999999999998</v>
      </c>
      <c r="E136" s="1">
        <f>D136/D135*100</f>
        <v>39.92189846800839</v>
      </c>
      <c r="F136" s="1" t="e">
        <f t="shared" si="15"/>
        <v>#DIV/0!</v>
      </c>
      <c r="G136" s="1">
        <f>D136/C136*100</f>
        <v>81.68408113091579</v>
      </c>
      <c r="H136" s="1">
        <f t="shared" si="16"/>
        <v>-132.89999999999998</v>
      </c>
      <c r="I136" s="1">
        <f t="shared" si="14"/>
        <v>29.80000000000001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21.9+41.8+0.1+6.1+26+3.6+0.1+41-0.1+21.3+6.2+7.1+43.4+4.5+8.8+48.5+7.5+32.1+0.1+41.9+8.4+5.1+33.1+1.3+25.6+4.3+48.8+5.3+25.6+1.9+53.3-0.1+30.8+0.1+48.5+0.4+47.7+43.1+43.2+7.9+7.9+36.6+43.4+5.7+11+32.3+0.1-0.1+43.4+5.9+57.3</f>
        <v>1039.7</v>
      </c>
      <c r="E137" s="19">
        <f>D137/D106*100</f>
        <v>0.600114747342283</v>
      </c>
      <c r="F137" s="6" t="e">
        <f t="shared" si="15"/>
        <v>#DIV/0!</v>
      </c>
      <c r="G137" s="6">
        <f t="shared" si="12"/>
        <v>99.82717234757563</v>
      </c>
      <c r="H137" s="6">
        <f t="shared" si="16"/>
        <v>-1039.7</v>
      </c>
      <c r="I137" s="6">
        <f t="shared" si="14"/>
        <v>1.7999999999999545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21.9+39.7+0.1+6.1+19+41-0.1+21.3+43.3+8.5+32.3+32.1+41.5+4.2+33.1+25.6+47+0.1+25.6+53.3+26.2+48.5+0.4+43.2+40.8+42.8+4+33.5+38.9+7.1+32.3+29.4+52.3</f>
        <v>895</v>
      </c>
      <c r="E138" s="1">
        <f>D138/D137*100</f>
        <v>86.08252380494373</v>
      </c>
      <c r="F138" s="1" t="e">
        <f aca="true" t="shared" si="17" ref="F138:F146">D138/B138*100</f>
        <v>#DIV/0!</v>
      </c>
      <c r="G138" s="1">
        <f t="shared" si="12"/>
        <v>100</v>
      </c>
      <c r="H138" s="1">
        <f t="shared" si="16"/>
        <v>-895</v>
      </c>
      <c r="I138" s="1">
        <f t="shared" si="14"/>
        <v>0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7+6+0.2+7.1+0.1+0.4+0.3+0.1+0.3+0.4+0.3+0.3+0.4+1.9+0.1+0.1+5.8+4.7</f>
        <v>35.5</v>
      </c>
      <c r="E139" s="1">
        <f>D139/D137*100</f>
        <v>3.4144464749446954</v>
      </c>
      <c r="F139" s="1" t="e">
        <f t="shared" si="17"/>
        <v>#DIV/0!</v>
      </c>
      <c r="G139" s="1">
        <f>D139/C139*100</f>
        <v>99.16201117318437</v>
      </c>
      <c r="H139" s="1">
        <f t="shared" si="16"/>
        <v>-35.5</v>
      </c>
      <c r="I139" s="1">
        <f t="shared" si="14"/>
        <v>0.29999999999999716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0.11543998217606675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1.57402415697067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241.3+64.6+48.1+278.9+170.1+140.9+637.5+150.9+370.2+164.6+344.6+242.4+441.1+0.1+89.8+381.7+177.1+247.5+73.1+327.9+377.9+42.9+540.2+305.5+89.5+547.4+109.3+203.4+257.6+84.6+422.6+90.4+288.5+253.3+230.8+86.7+70.6+58.6+36.9+71.8+48.7+61.8+21.2+533.1+104.6+68.3</f>
        <v>9598.599999999999</v>
      </c>
      <c r="E142" s="19">
        <f>D142/D106*100</f>
        <v>5.54031106457597</v>
      </c>
      <c r="F142" s="111" t="e">
        <f t="shared" si="17"/>
        <v>#DIV/0!</v>
      </c>
      <c r="G142" s="6">
        <f t="shared" si="12"/>
        <v>64.20468227424749</v>
      </c>
      <c r="H142" s="6">
        <f t="shared" si="16"/>
        <v>-9598.599999999999</v>
      </c>
      <c r="I142" s="6">
        <f t="shared" si="14"/>
        <v>5351.4000000000015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626.1+43.8+40.3+236+112.9+11.4-0.1+68.6+570.3+22.4+44.4+39.9+585.7+199.1+14+103.1+2.3+286.9+158.5+66.9+234.3+82.1+59.7+189.8+90.4+340.8+16+41.8+22.6+35.6+23.2+20.8+107.1+63.9+109.5+69.3</f>
        <v>4739.4000000000015</v>
      </c>
      <c r="E143" s="19">
        <f>D143/D106*100</f>
        <v>2.7355812576262544</v>
      </c>
      <c r="F143" s="111" t="e">
        <f t="shared" si="17"/>
        <v>#DIV/0!</v>
      </c>
      <c r="G143" s="6">
        <f t="shared" si="12"/>
        <v>92.15064844160139</v>
      </c>
      <c r="H143" s="6">
        <f t="shared" si="16"/>
        <v>-4739.4000000000015</v>
      </c>
      <c r="I143" s="6">
        <f t="shared" si="14"/>
        <v>403.6999999999989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4.834626453533676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0.31064899203579566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91632.1+2530-27+23.1+959.5+13590.1-3797.9+8580-1214.3+651-86.3-254.1-80-1706.4-527.7</f>
        <v>110272.10000000002</v>
      </c>
      <c r="D146" s="83">
        <f>500.9+20883.8+13804+7506.8+2189.4+1247.6+18786.6+13748.5+10000+5000+2324.4+7494.4+700+880+366.4+133+650+1431+4419.6+999.5-1214.3+130.5+0.1+524-1706.4-527.7</f>
        <v>110272.1</v>
      </c>
      <c r="E146" s="19">
        <f>D146/D106*100</f>
        <v>63.64904629258725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-110272.1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1236.9+618.4+618.4+618.4+618.5+618.4+618.4+618.5+618.4+618.4+618.5+618.4+618.4+618.5+618.4+618.4+618.5+618.4+618.4+618.5+618.4+618.4+618.4+618.5+618.4+618.5+618.4+618.4+618.5+618.4+618.4+618.4+618.4+618.4</f>
        <v>21645.000000000007</v>
      </c>
      <c r="E147" s="19">
        <f>D147/D106*100</f>
        <v>12.493492071004827</v>
      </c>
      <c r="F147" s="6" t="e">
        <f t="shared" si="15"/>
        <v>#DIV/0!</v>
      </c>
      <c r="G147" s="6">
        <f t="shared" si="12"/>
        <v>97.22234699102566</v>
      </c>
      <c r="H147" s="6">
        <f t="shared" si="16"/>
        <v>-21645.000000000007</v>
      </c>
      <c r="I147" s="6">
        <f t="shared" si="14"/>
        <v>618.3999999999942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194773.09999999998</v>
      </c>
      <c r="D148" s="60">
        <f>D43+D68+D71+D76+D78+D86+D101+D106+D99+D83+D97</f>
        <v>181860.10700000002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992390.2999999998</v>
      </c>
      <c r="D149" s="54">
        <f>D6+D18+D33+D43+D51+D58+D68+D71+D76+D78+D86+D89+D94+D101+D106+D99+D83+D97+D45</f>
        <v>966764.2069999997</v>
      </c>
      <c r="E149" s="38">
        <v>100</v>
      </c>
      <c r="F149" s="3" t="e">
        <f>D149/B149*100</f>
        <v>#DIV/0!</v>
      </c>
      <c r="G149" s="3">
        <f aca="true" t="shared" si="18" ref="G149:G155">D149/C149*100</f>
        <v>97.41774047972858</v>
      </c>
      <c r="H149" s="3">
        <f aca="true" t="shared" si="19" ref="H149:H155">B149-D149</f>
        <v>-966764.2069999997</v>
      </c>
      <c r="I149" s="3">
        <f aca="true" t="shared" si="20" ref="I149:I155">C149-D149</f>
        <v>25626.09300000011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559678.7999999999</v>
      </c>
      <c r="D150" s="67">
        <f>D8+D20+D34+D52+D59+D90+D114+D118+D46+D138+D130</f>
        <v>558610.0000000001</v>
      </c>
      <c r="E150" s="6">
        <f>D150/D149*100</f>
        <v>57.781411015768015</v>
      </c>
      <c r="F150" s="6" t="e">
        <f aca="true" t="shared" si="21" ref="F150:F161">D150/B150*100</f>
        <v>#DIV/0!</v>
      </c>
      <c r="G150" s="6">
        <f t="shared" si="18"/>
        <v>99.8090333241138</v>
      </c>
      <c r="H150" s="6">
        <f t="shared" si="19"/>
        <v>-558610.0000000001</v>
      </c>
      <c r="I150" s="18">
        <f t="shared" si="20"/>
        <v>1068.7999999998137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97913.69999999998</v>
      </c>
      <c r="D151" s="68">
        <f>D11+D23+D36+D55+D61+D91+D49+D139+D108+D111+D95+D136</f>
        <v>91195.10000000002</v>
      </c>
      <c r="E151" s="6">
        <f>D151/D149*100</f>
        <v>9.433024034163488</v>
      </c>
      <c r="F151" s="6" t="e">
        <f t="shared" si="21"/>
        <v>#DIV/0!</v>
      </c>
      <c r="G151" s="6">
        <f t="shared" si="18"/>
        <v>93.13824316719727</v>
      </c>
      <c r="H151" s="6">
        <f t="shared" si="19"/>
        <v>-91195.10000000002</v>
      </c>
      <c r="I151" s="18">
        <f t="shared" si="20"/>
        <v>6718.599999999962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26298.600000000002</v>
      </c>
      <c r="D152" s="67">
        <f>D22+D10+D54+D48+D60+D35+D102+D122</f>
        <v>24623.1</v>
      </c>
      <c r="E152" s="6">
        <f>D152/D149*100</f>
        <v>2.5469602434298655</v>
      </c>
      <c r="F152" s="6" t="e">
        <f t="shared" si="21"/>
        <v>#DIV/0!</v>
      </c>
      <c r="G152" s="6">
        <f t="shared" si="18"/>
        <v>93.62893842257762</v>
      </c>
      <c r="H152" s="6">
        <f t="shared" si="19"/>
        <v>-24623.1</v>
      </c>
      <c r="I152" s="18">
        <f t="shared" si="20"/>
        <v>1675.5000000000036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14868.500000000002</v>
      </c>
      <c r="D153" s="67">
        <f>D12+D24+D103+D62+D38+D92+D128</f>
        <v>12071.4</v>
      </c>
      <c r="E153" s="6">
        <f>D153/D149*100</f>
        <v>1.248639524777111</v>
      </c>
      <c r="F153" s="6" t="e">
        <f t="shared" si="21"/>
        <v>#DIV/0!</v>
      </c>
      <c r="G153" s="6">
        <f t="shared" si="18"/>
        <v>81.18774590577395</v>
      </c>
      <c r="H153" s="6">
        <f t="shared" si="19"/>
        <v>-12071.4</v>
      </c>
      <c r="I153" s="18">
        <f t="shared" si="20"/>
        <v>2797.100000000002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14010</v>
      </c>
      <c r="D154" s="67">
        <f>D9+D21+D47+D53+D121</f>
        <v>13839.9</v>
      </c>
      <c r="E154" s="6">
        <f>D154/D149*100</f>
        <v>1.4315693423267173</v>
      </c>
      <c r="F154" s="6" t="e">
        <f t="shared" si="21"/>
        <v>#DIV/0!</v>
      </c>
      <c r="G154" s="6">
        <f t="shared" si="18"/>
        <v>98.78586723768737</v>
      </c>
      <c r="H154" s="6">
        <f t="shared" si="19"/>
        <v>-13839.9</v>
      </c>
      <c r="I154" s="18">
        <f t="shared" si="20"/>
        <v>170.10000000000036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279620.69999999995</v>
      </c>
      <c r="D155" s="67">
        <f>D149-D150-D151-D152-D153-D154</f>
        <v>266424.70699999953</v>
      </c>
      <c r="E155" s="6">
        <f>D155/D149*100</f>
        <v>27.5583958395348</v>
      </c>
      <c r="F155" s="6" t="e">
        <f t="shared" si="21"/>
        <v>#DIV/0!</v>
      </c>
      <c r="G155" s="43">
        <f t="shared" si="18"/>
        <v>95.2807524621745</v>
      </c>
      <c r="H155" s="6">
        <f t="shared" si="19"/>
        <v>-266424.70699999953</v>
      </c>
      <c r="I155" s="6">
        <f t="shared" si="20"/>
        <v>13195.993000000424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3301.9+496+14356.4+1358.1+6215.8+538+1033.5-64-1009.3-530-139.9</f>
        <v>25556.499999999996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+1.1+175.5+414.1+351.5+31.4+0.5+184.5+201+377+880.3+84.3+56.1+372.3+146.8+180.1-1.9</f>
        <v>16315.49999999999</v>
      </c>
      <c r="E157" s="15"/>
      <c r="F157" s="6" t="e">
        <f t="shared" si="21"/>
        <v>#DIV/0!</v>
      </c>
      <c r="G157" s="6">
        <f aca="true" t="shared" si="22" ref="G157:G166">D157/C157*100</f>
        <v>63.84090153189989</v>
      </c>
      <c r="H157" s="6">
        <f>B157-D157</f>
        <v>-16315.49999999999</v>
      </c>
      <c r="I157" s="6">
        <f aca="true" t="shared" si="23" ref="I157:I166">C157-D157</f>
        <v>9241.000000000005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16860.5-195+353.2+846+1272.3+300+30.1-503.7</f>
        <v>18963.399999999998</v>
      </c>
      <c r="D158" s="67">
        <f>132.1+649.5+498.6+2.9+146.5+119.3+11.1+935+701.6+2.9+12.3-0.1+18.6+43.3+39.7+94+282.1+33.2+9+121.6+250.9+78.8+80+13.6+23.8+457.4+36+8.5+326.3+22.2+795.3+172.7+29.4+49.6+1021.9-0.1+17.1+3.9+950.9+26.4+707.9+336.2+213.7+78.2+0.1+146+1374.5+95.8+182.7+2646.8+781.2+31.7+46.8+114.7+596.2+224.2+15.4+103.8+1.1+78+349.3+413.8</f>
        <v>16755.9</v>
      </c>
      <c r="E158" s="6"/>
      <c r="F158" s="6" t="e">
        <f t="shared" si="21"/>
        <v>#DIV/0!</v>
      </c>
      <c r="G158" s="6">
        <f t="shared" si="22"/>
        <v>88.35915500384954</v>
      </c>
      <c r="H158" s="6">
        <f aca="true" t="shared" si="24" ref="H158:H165">B158-D158</f>
        <v>-16755.9</v>
      </c>
      <c r="I158" s="6">
        <f t="shared" si="23"/>
        <v>2207.4999999999964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213607.5+29882.9-2140-37856.7-150+7307.7-1151.4-538-1033.5+64-505+651+79.6-1062.7-527.7</f>
        <v>206627.7</v>
      </c>
      <c r="D159" s="67">
        <f>147414.2+2727.1+1359.1-29.2</f>
        <v>151471.2</v>
      </c>
      <c r="E159" s="6"/>
      <c r="F159" s="6" t="e">
        <f t="shared" si="21"/>
        <v>#DIV/0!</v>
      </c>
      <c r="G159" s="6">
        <f t="shared" si="22"/>
        <v>73.3063379208112</v>
      </c>
      <c r="H159" s="6">
        <f t="shared" si="24"/>
        <v>-151471.2</v>
      </c>
      <c r="I159" s="6">
        <f t="shared" si="23"/>
        <v>55156.5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309.4+300+1220.5+619.5-1008.5+1008.5+200</f>
        <v>2649.4</v>
      </c>
      <c r="E160" s="6"/>
      <c r="F160" s="6" t="e">
        <f t="shared" si="21"/>
        <v>#DIV/0!</v>
      </c>
      <c r="G160" s="6">
        <f t="shared" si="22"/>
        <v>100</v>
      </c>
      <c r="H160" s="6">
        <f t="shared" si="24"/>
        <v>-2649.4</v>
      </c>
      <c r="I160" s="6">
        <f t="shared" si="23"/>
        <v>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5.2+5.1+225.1+114.9+40.2+5.2+4.6+89.9+13.6+4.1+10.7+98.5+1634+39+1.7-40.2+1.3+4.6+3.7+91+4.8+917.9+24.9+175.1+0.1+299.7+3.5+251.8+116.5+107.8-0.1+781.9+590.9+24.7+82.8+103.1+674.7+996+32.2+160.3+1743.9</f>
        <v>9444.699999999999</v>
      </c>
      <c r="E161" s="19"/>
      <c r="F161" s="6" t="e">
        <f t="shared" si="21"/>
        <v>#DIV/0!</v>
      </c>
      <c r="G161" s="6">
        <f t="shared" si="22"/>
        <v>69.05332884905026</v>
      </c>
      <c r="H161" s="6">
        <f t="shared" si="24"/>
        <v>-9444.699999999999</v>
      </c>
      <c r="I161" s="6">
        <f t="shared" si="23"/>
        <v>4232.700000000001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3718.8-40.1-1-0.5</f>
        <v>3677.2000000000003</v>
      </c>
      <c r="D165" s="89">
        <f>98.8+11.3+146.1+110.9-0.1+10.1+85.3+20.5+418+104.6+257.6+46.9+315.7+1.5+1.4+47.1+128.3+440+24.2+62.6+0.1+90.4+1.3+111.4+230.8+4.4+180+41.1+64.6+325+59.2+101.2+106.6</f>
        <v>3646.8999999999996</v>
      </c>
      <c r="E165" s="24"/>
      <c r="F165" s="6" t="e">
        <f>D165/B165*100</f>
        <v>#DIV/0!</v>
      </c>
      <c r="G165" s="6">
        <f t="shared" si="22"/>
        <v>99.17600348090937</v>
      </c>
      <c r="H165" s="6">
        <f t="shared" si="24"/>
        <v>-3646.8999999999996</v>
      </c>
      <c r="I165" s="6">
        <f t="shared" si="23"/>
        <v>30.300000000000637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1265220.0999999999</v>
      </c>
      <c r="D166" s="90">
        <f>D149+D157+D161+D162+D158+D165+D164+D159+D163+D160</f>
        <v>1167733.7069999995</v>
      </c>
      <c r="E166" s="25"/>
      <c r="F166" s="3" t="e">
        <f>D166/B166*100</f>
        <v>#DIV/0!</v>
      </c>
      <c r="G166" s="3">
        <f t="shared" si="22"/>
        <v>92.2949063961282</v>
      </c>
      <c r="H166" s="3">
        <f>B166-D166</f>
        <v>-1167733.7069999995</v>
      </c>
      <c r="I166" s="3">
        <f t="shared" si="23"/>
        <v>97486.39300000039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992390.2999999998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966764.2069999997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992390.2999999998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966764.2069999997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2015-12-04T08:58:13Z</cp:lastPrinted>
  <dcterms:created xsi:type="dcterms:W3CDTF">2000-06-20T04:48:00Z</dcterms:created>
  <dcterms:modified xsi:type="dcterms:W3CDTF">2015-12-30T06:13:08Z</dcterms:modified>
  <cp:category/>
  <cp:version/>
  <cp:contentType/>
  <cp:contentStatus/>
</cp:coreProperties>
</file>